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Web files\qser-tables\2023-1st-qtr\"/>
    </mc:Choice>
  </mc:AlternateContent>
  <xr:revisionPtr revIDLastSave="0" documentId="8_{3B5AA6CD-543B-42F2-B7A2-B1B7FC363456}" xr6:coauthVersionLast="47" xr6:coauthVersionMax="47" xr10:uidLastSave="{00000000-0000-0000-0000-000000000000}"/>
  <bookViews>
    <workbookView xWindow="330" yWindow="1380" windowWidth="18720" windowHeight="19395" tabRatio="500" xr2:uid="{00000000-000D-0000-FFFF-FFFF00000000}"/>
  </bookViews>
  <sheets>
    <sheet name="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P18" i="1"/>
  <c r="AK50" i="1"/>
  <c r="AK38" i="1"/>
  <c r="AK26" i="1"/>
  <c r="AK14" i="1"/>
  <c r="Q3" i="1"/>
  <c r="E44" i="1"/>
  <c r="E41" i="1"/>
  <c r="F41" i="1"/>
  <c r="G41" i="1"/>
  <c r="H41" i="1"/>
  <c r="I41" i="1"/>
  <c r="J41" i="1"/>
  <c r="K41" i="1"/>
  <c r="L41" i="1"/>
  <c r="M41" i="1"/>
  <c r="N41" i="1"/>
  <c r="O41" i="1"/>
  <c r="P41" i="1"/>
  <c r="E42" i="1"/>
  <c r="F42" i="1"/>
  <c r="G42" i="1"/>
  <c r="H42" i="1"/>
  <c r="I42" i="1"/>
  <c r="J42" i="1"/>
  <c r="K42" i="1"/>
  <c r="L42" i="1"/>
  <c r="M42" i="1"/>
  <c r="N42" i="1"/>
  <c r="O42" i="1"/>
  <c r="P42" i="1"/>
  <c r="E43" i="1"/>
  <c r="F43" i="1"/>
  <c r="G43" i="1"/>
  <c r="H43" i="1"/>
  <c r="I43" i="1"/>
  <c r="J43" i="1"/>
  <c r="K43" i="1"/>
  <c r="L43" i="1"/>
  <c r="M43" i="1"/>
  <c r="N43" i="1"/>
  <c r="O43" i="1"/>
  <c r="P43" i="1"/>
  <c r="F40" i="1"/>
  <c r="G40" i="1"/>
  <c r="H40" i="1"/>
  <c r="I40" i="1"/>
  <c r="J40" i="1"/>
  <c r="K40" i="1"/>
  <c r="L40" i="1"/>
  <c r="M40" i="1"/>
  <c r="N40" i="1"/>
  <c r="O40" i="1"/>
  <c r="P40" i="1"/>
  <c r="E40" i="1"/>
  <c r="P14" i="1"/>
  <c r="U14" i="1"/>
  <c r="P13" i="1"/>
  <c r="U13" i="1"/>
  <c r="S3" i="1"/>
  <c r="T3" i="1"/>
  <c r="U3" i="1"/>
  <c r="S4" i="1"/>
  <c r="T4" i="1"/>
  <c r="U4" i="1"/>
  <c r="S5" i="1"/>
  <c r="T5" i="1"/>
  <c r="U5" i="1"/>
  <c r="S6" i="1"/>
  <c r="T6" i="1"/>
  <c r="U6" i="1"/>
  <c r="S7" i="1"/>
  <c r="T7" i="1"/>
  <c r="U7" i="1"/>
  <c r="S8" i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S13" i="1"/>
  <c r="T13" i="1"/>
  <c r="S14" i="1"/>
  <c r="T14" i="1"/>
  <c r="R4" i="1"/>
  <c r="R5" i="1"/>
  <c r="R6" i="1"/>
  <c r="R7" i="1"/>
  <c r="R8" i="1"/>
  <c r="R9" i="1"/>
  <c r="R10" i="1"/>
  <c r="R11" i="1"/>
  <c r="R12" i="1"/>
  <c r="R13" i="1"/>
  <c r="R14" i="1"/>
  <c r="R3" i="1"/>
  <c r="N3" i="1"/>
  <c r="O3" i="1"/>
  <c r="P3" i="1"/>
  <c r="N4" i="1"/>
  <c r="O4" i="1"/>
  <c r="O17" i="1" s="1"/>
  <c r="P4" i="1"/>
  <c r="N5" i="1"/>
  <c r="O5" i="1"/>
  <c r="P5" i="1"/>
  <c r="N6" i="1"/>
  <c r="O6" i="1"/>
  <c r="P6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N14" i="1"/>
  <c r="O14" i="1"/>
  <c r="M4" i="1"/>
  <c r="M5" i="1"/>
  <c r="M6" i="1"/>
  <c r="M7" i="1"/>
  <c r="M8" i="1"/>
  <c r="M9" i="1"/>
  <c r="M10" i="1"/>
  <c r="M11" i="1"/>
  <c r="M12" i="1"/>
  <c r="M13" i="1"/>
  <c r="M14" i="1"/>
  <c r="M3" i="1"/>
  <c r="F32" i="1"/>
  <c r="F35" i="1"/>
  <c r="H35" i="1"/>
  <c r="J35" i="1"/>
  <c r="L35" i="1"/>
  <c r="N34" i="1"/>
  <c r="N35" i="1"/>
  <c r="O35" i="1"/>
  <c r="P34" i="1"/>
  <c r="P35" i="1"/>
  <c r="Q35" i="1"/>
  <c r="H32" i="1"/>
  <c r="J32" i="1"/>
  <c r="L32" i="1"/>
  <c r="N32" i="1"/>
  <c r="P32" i="1"/>
  <c r="F33" i="1"/>
  <c r="H33" i="1"/>
  <c r="J33" i="1"/>
  <c r="L33" i="1"/>
  <c r="N33" i="1"/>
  <c r="P33" i="1"/>
  <c r="F34" i="1"/>
  <c r="H34" i="1"/>
  <c r="J34" i="1"/>
  <c r="L34" i="1"/>
  <c r="F38" i="1"/>
  <c r="G38" i="1"/>
  <c r="H38" i="1"/>
  <c r="I38" i="1"/>
  <c r="J38" i="1"/>
  <c r="K38" i="1"/>
  <c r="L38" i="1"/>
  <c r="M38" i="1"/>
  <c r="M37" i="1"/>
  <c r="L37" i="1"/>
  <c r="K37" i="1"/>
  <c r="J37" i="1"/>
  <c r="I37" i="1"/>
  <c r="H37" i="1"/>
  <c r="G37" i="1"/>
  <c r="F37" i="1"/>
  <c r="E37" i="1"/>
  <c r="Q34" i="1"/>
  <c r="R35" i="1"/>
  <c r="M36" i="1"/>
  <c r="Q33" i="1"/>
  <c r="R34" i="1"/>
  <c r="Q32" i="1"/>
  <c r="R33" i="1"/>
  <c r="AU1" i="1"/>
  <c r="AU2" i="1"/>
  <c r="P17" i="1" l="1"/>
  <c r="N17" i="1"/>
  <c r="M17" i="1"/>
</calcChain>
</file>

<file path=xl/sharedStrings.xml><?xml version="1.0" encoding="utf-8"?>
<sst xmlns="http://schemas.openxmlformats.org/spreadsheetml/2006/main" count="124" uniqueCount="66">
  <si>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</si>
  <si>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</si>
  <si>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</si>
  <si>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</si>
  <si>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</si>
  <si>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</si>
  <si>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</si>
  <si>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</si>
  <si>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</si>
  <si>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</si>
  <si>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</si>
  <si>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</si>
  <si>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</si>
  <si>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</si>
  <si>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</si>
  <si>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</si>
  <si>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</si>
  <si>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</si>
  <si>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</si>
  <si>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</si>
  <si>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</si>
  <si>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</si>
  <si>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</si>
  <si>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</si>
  <si>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</si>
  <si>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</si>
  <si>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</si>
  <si>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</si>
  <si>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</si>
  <si>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</si>
  <si>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</si>
  <si>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</si>
  <si>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</si>
  <si>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</si>
  <si>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</si>
  <si>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</si>
  <si>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</si>
  <si>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</si>
  <si>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</si>
  <si>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</si>
  <si>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</si>
  <si>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</si>
  <si>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</si>
  <si>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</si>
  <si>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</si>
  <si>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</si>
  <si>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Jan</t>
  </si>
  <si>
    <t>Mar</t>
  </si>
  <si>
    <t>May</t>
  </si>
  <si>
    <t>Jul</t>
  </si>
  <si>
    <t>Sep</t>
  </si>
  <si>
    <t>Nov</t>
  </si>
  <si>
    <t>Feb</t>
  </si>
  <si>
    <t>Apr</t>
  </si>
  <si>
    <t>Jun</t>
  </si>
  <si>
    <t>Aug</t>
  </si>
  <si>
    <t>Oct</t>
  </si>
  <si>
    <t>Dec</t>
  </si>
  <si>
    <t>Inflation</t>
  </si>
  <si>
    <t>GET</t>
  </si>
  <si>
    <t>Real GET</t>
  </si>
  <si>
    <t>2022-11</t>
  </si>
  <si>
    <t>2022-12</t>
  </si>
  <si>
    <t>2023-01</t>
  </si>
  <si>
    <t>Monthly general excise tax collections</t>
  </si>
  <si>
    <t>(in millions of 2022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</si>
</sst>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0.000"/>
  </numFmts>
  <fonts count="6">
    <font>
      <sz val="11"/>
      <name val="Calibri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1" fillId="0" borderId="0" xfId="0" applyFont="1"/>
    <xf numFmtId="164" fontId="0" fillId="0" borderId="0" xfId="0" applyNumberFormat="1"/>
    <xf numFmtId="3" fontId="1" fillId="0" borderId="0" xfId="0" applyNumberFormat="1" applyFont="1"/>
    <xf numFmtId="3" fontId="5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GET!$AH$3:$AH$51</c:f>
              <c:strCache>
                <c:ptCount val="49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  <c:pt idx="36">
                  <c:v>2022-01</c:v>
                </c:pt>
                <c:pt idx="37">
                  <c:v>2022-02</c:v>
                </c:pt>
                <c:pt idx="38">
                  <c:v>2022-03</c:v>
                </c:pt>
                <c:pt idx="39">
                  <c:v>2022-04</c:v>
                </c:pt>
                <c:pt idx="40">
                  <c:v>2022-05</c:v>
                </c:pt>
                <c:pt idx="41">
                  <c:v>2022-06</c:v>
                </c:pt>
                <c:pt idx="42">
                  <c:v>2022-07</c:v>
                </c:pt>
                <c:pt idx="43">
                  <c:v>2022-08</c:v>
                </c:pt>
                <c:pt idx="44">
                  <c:v>2022-09</c:v>
                </c:pt>
                <c:pt idx="45">
                  <c:v>2022-10</c:v>
                </c:pt>
                <c:pt idx="46">
                  <c:v>2022-11</c:v>
                </c:pt>
                <c:pt idx="47">
                  <c:v>2022-12</c:v>
                </c:pt>
                <c:pt idx="48">
                  <c:v>2023-01</c:v>
                </c:pt>
              </c:strCache>
            </c:strRef>
          </c:cat>
          <c:val>
            <c:numRef>
              <c:f>GET!$AI$3:$AI$51</c:f>
              <c:numCache>
                <c:formatCode>General</c:formatCode>
                <c:ptCount val="49"/>
                <c:pt idx="0">
                  <c:v>383.50587247374062</c:v>
                </c:pt>
                <c:pt idx="1">
                  <c:v>342.88536457475482</c:v>
                </c:pt>
                <c:pt idx="2">
                  <c:v>311.69728743420649</c:v>
                </c:pt>
                <c:pt idx="3">
                  <c:v>363.93562982708954</c:v>
                </c:pt>
                <c:pt idx="4">
                  <c:v>350.51137935525082</c:v>
                </c:pt>
                <c:pt idx="5">
                  <c:v>295.08555264664062</c:v>
                </c:pt>
                <c:pt idx="6">
                  <c:v>369.90621676762152</c:v>
                </c:pt>
                <c:pt idx="7">
                  <c:v>336.8545888357333</c:v>
                </c:pt>
                <c:pt idx="8">
                  <c:v>330.02531865098581</c:v>
                </c:pt>
                <c:pt idx="9">
                  <c:v>334.94734018065253</c:v>
                </c:pt>
                <c:pt idx="10">
                  <c:v>315.81295117234492</c:v>
                </c:pt>
                <c:pt idx="11">
                  <c:v>318.47650299311044</c:v>
                </c:pt>
                <c:pt idx="12">
                  <c:v>411.9697940817673</c:v>
                </c:pt>
                <c:pt idx="13">
                  <c:v>345.44599299733216</c:v>
                </c:pt>
                <c:pt idx="14">
                  <c:v>324.14523684454349</c:v>
                </c:pt>
                <c:pt idx="15">
                  <c:v>295.55326877593302</c:v>
                </c:pt>
                <c:pt idx="16">
                  <c:v>211.36374911807553</c:v>
                </c:pt>
                <c:pt idx="17">
                  <c:v>243.99289341807932</c:v>
                </c:pt>
                <c:pt idx="18">
                  <c:v>283.16147703617111</c:v>
                </c:pt>
                <c:pt idx="19">
                  <c:v>241.46251028698967</c:v>
                </c:pt>
                <c:pt idx="20">
                  <c:v>244.65525207016685</c:v>
                </c:pt>
                <c:pt idx="21">
                  <c:v>246.63785731257079</c:v>
                </c:pt>
                <c:pt idx="22">
                  <c:v>252.82717808900483</c:v>
                </c:pt>
                <c:pt idx="23">
                  <c:v>266.23388909465166</c:v>
                </c:pt>
                <c:pt idx="24">
                  <c:v>336.50790036396251</c:v>
                </c:pt>
                <c:pt idx="25">
                  <c:v>271.17523109933819</c:v>
                </c:pt>
                <c:pt idx="26">
                  <c:v>262.24423119444759</c:v>
                </c:pt>
                <c:pt idx="27">
                  <c:v>331.57035859324264</c:v>
                </c:pt>
                <c:pt idx="28">
                  <c:v>315.19624756517248</c:v>
                </c:pt>
                <c:pt idx="29">
                  <c:v>313.12999957041478</c:v>
                </c:pt>
                <c:pt idx="30">
                  <c:v>374.84151242299043</c:v>
                </c:pt>
                <c:pt idx="31">
                  <c:v>341.90840162684214</c:v>
                </c:pt>
                <c:pt idx="32">
                  <c:v>334.08526074566646</c:v>
                </c:pt>
                <c:pt idx="33">
                  <c:v>329.63420248803175</c:v>
                </c:pt>
                <c:pt idx="34">
                  <c:v>307.07605316290039</c:v>
                </c:pt>
                <c:pt idx="35">
                  <c:v>323.80190170500896</c:v>
                </c:pt>
                <c:pt idx="36">
                  <c:v>406.96824895373919</c:v>
                </c:pt>
                <c:pt idx="37">
                  <c:v>323.04269494116471</c:v>
                </c:pt>
                <c:pt idx="38">
                  <c:v>314.26447977234284</c:v>
                </c:pt>
                <c:pt idx="39">
                  <c:v>400.83111816768957</c:v>
                </c:pt>
                <c:pt idx="40">
                  <c:v>336.70525892887298</c:v>
                </c:pt>
                <c:pt idx="41">
                  <c:v>342.28464300729723</c:v>
                </c:pt>
                <c:pt idx="42">
                  <c:v>395.99258132171349</c:v>
                </c:pt>
                <c:pt idx="43">
                  <c:v>359.77452585067306</c:v>
                </c:pt>
                <c:pt idx="44">
                  <c:v>354.54733502683973</c:v>
                </c:pt>
                <c:pt idx="45">
                  <c:v>356.04251643000242</c:v>
                </c:pt>
                <c:pt idx="46">
                  <c:v>331.74535023135832</c:v>
                </c:pt>
                <c:pt idx="47">
                  <c:v>342.1505983102744</c:v>
                </c:pt>
                <c:pt idx="48">
                  <c:v>434.38992444826249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8-48EB-BA4F-96203AA6A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1187174479"/>
        <c:axId val="1187188207"/>
      </c:barChart>
      <c:catAx>
        <c:axId val="118717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188207"/>
        <c:crosses val="autoZero"/>
        <c:auto val="1"/>
        <c:lblAlgn val="ctr"/>
        <c:lblOffset val="100"/>
        <c:noMultiLvlLbl val="0"/>
      </c:catAx>
      <c:valAx>
        <c:axId val="118718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174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27</xdr:row>
      <xdr:rowOff>109537</xdr:rowOff>
    </xdr:from>
    <xdr:to>
      <xdr:col>29</xdr:col>
      <xdr:colOff>600075</xdr:colOff>
      <xdr:row>41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48F239-310B-123F-CB25-BD75DCB94B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1"/>
  <sheetViews>
    <sheetView tabSelected="1" topLeftCell="N18" workbookViewId="0">
      <selection activeCell="AI37" sqref="AI37"/>
    </sheetView>
  </sheetViews>
  <sheetFormatPr defaultRowHeight="15"/>
  <cols>
    <col min="1" max="1" width="12.140625" customWidth="1"/>
    <col min="2" max="47" width="9.42578125" customWidth="1"/>
    <col min="48" max="48" width="39.140625" customWidth="1"/>
  </cols>
  <sheetData>
    <row r="1" spans="1:47">
      <c r="C1" s="4" t="s">
        <v>59</v>
      </c>
      <c r="H1" s="4" t="s">
        <v>58</v>
      </c>
      <c r="M1" s="6" t="s">
        <v>60</v>
      </c>
      <c r="W1" s="1"/>
      <c r="AI1" s="1"/>
      <c r="AU1" s="1" t="e">
        <f>SUM(#REF!)</f>
        <v>#REF!</v>
      </c>
    </row>
    <row r="2" spans="1:47">
      <c r="C2">
        <v>2019</v>
      </c>
      <c r="D2">
        <v>2020</v>
      </c>
      <c r="E2">
        <v>2021</v>
      </c>
      <c r="F2">
        <v>2022</v>
      </c>
      <c r="G2">
        <v>2023</v>
      </c>
      <c r="H2">
        <v>2019</v>
      </c>
      <c r="I2">
        <v>2020</v>
      </c>
      <c r="J2">
        <v>2021</v>
      </c>
      <c r="K2">
        <v>2022</v>
      </c>
      <c r="L2">
        <v>2023</v>
      </c>
      <c r="M2">
        <v>2019</v>
      </c>
      <c r="N2">
        <v>2020</v>
      </c>
      <c r="O2">
        <v>2021</v>
      </c>
      <c r="P2">
        <v>2022</v>
      </c>
      <c r="Q2">
        <v>2023</v>
      </c>
      <c r="R2">
        <v>2019</v>
      </c>
      <c r="S2">
        <v>2020</v>
      </c>
      <c r="T2">
        <v>2021</v>
      </c>
      <c r="U2">
        <v>2022</v>
      </c>
      <c r="V2">
        <v>2023</v>
      </c>
      <c r="AU2" t="e">
        <f>(AU1/AI1-1)*100</f>
        <v>#REF!</v>
      </c>
    </row>
    <row r="3" spans="1:47">
      <c r="A3" s="4" t="s">
        <v>46</v>
      </c>
      <c r="B3" t="s">
        <v>0</v>
      </c>
      <c r="C3">
        <v>337824</v>
      </c>
      <c r="D3">
        <v>368982</v>
      </c>
      <c r="E3">
        <v>305592</v>
      </c>
      <c r="F3">
        <v>391877</v>
      </c>
      <c r="G3" s="7">
        <v>439953.78665999998</v>
      </c>
      <c r="H3">
        <v>0.88088351247641317</v>
      </c>
      <c r="I3">
        <v>0.89565304374418486</v>
      </c>
      <c r="J3">
        <v>0.90812726735234361</v>
      </c>
      <c r="K3">
        <v>0.96291787137562512</v>
      </c>
      <c r="L3">
        <v>1.0128084513442719</v>
      </c>
      <c r="M3">
        <f>C3/H3/1000</f>
        <v>383.50587247374062</v>
      </c>
      <c r="N3">
        <f>D3/I3/1000</f>
        <v>411.9697940817673</v>
      </c>
      <c r="O3">
        <f>E3/J3/1000</f>
        <v>336.50790036396251</v>
      </c>
      <c r="P3">
        <f>F3/K3/1000</f>
        <v>406.96824895373919</v>
      </c>
      <c r="Q3">
        <f>G3/L3/1000</f>
        <v>434.38992444826249</v>
      </c>
      <c r="R3">
        <f t="shared" ref="R3:R14" si="0">C3/1000</f>
        <v>337.82400000000001</v>
      </c>
      <c r="S3">
        <f t="shared" ref="S3:S14" si="1">D3/1000</f>
        <v>368.98200000000003</v>
      </c>
      <c r="T3">
        <f t="shared" ref="T3:T14" si="2">E3/1000</f>
        <v>305.59199999999998</v>
      </c>
      <c r="U3">
        <f t="shared" ref="U3:U14" si="3">F3/1000</f>
        <v>391.87700000000001</v>
      </c>
      <c r="AH3" t="s">
        <v>0</v>
      </c>
      <c r="AI3">
        <v>383.50587247374062</v>
      </c>
    </row>
    <row r="4" spans="1:47">
      <c r="A4" s="4" t="s">
        <v>52</v>
      </c>
      <c r="B4" t="s">
        <v>1</v>
      </c>
      <c r="C4">
        <v>302723</v>
      </c>
      <c r="D4">
        <v>310293</v>
      </c>
      <c r="E4">
        <v>247429</v>
      </c>
      <c r="F4">
        <v>314720</v>
      </c>
      <c r="H4">
        <v>0.8828694114006177</v>
      </c>
      <c r="I4">
        <v>0.89823881674724293</v>
      </c>
      <c r="J4">
        <v>0.91243215317611592</v>
      </c>
      <c r="K4">
        <v>0.97423654807399229</v>
      </c>
      <c r="M4">
        <f t="shared" ref="M4:M14" si="4">C4/H4/1000</f>
        <v>342.88536457475482</v>
      </c>
      <c r="N4">
        <f t="shared" ref="N4:N14" si="5">D4/I4/1000</f>
        <v>345.44599299733216</v>
      </c>
      <c r="O4">
        <f t="shared" ref="O4:O14" si="6">E4/J4/1000</f>
        <v>271.17523109933819</v>
      </c>
      <c r="P4">
        <f t="shared" ref="P4:P14" si="7">F4/K4/1000</f>
        <v>323.04269494116471</v>
      </c>
      <c r="R4">
        <f t="shared" si="0"/>
        <v>302.72300000000001</v>
      </c>
      <c r="S4">
        <f t="shared" si="1"/>
        <v>310.29300000000001</v>
      </c>
      <c r="T4">
        <f t="shared" si="2"/>
        <v>247.429</v>
      </c>
      <c r="U4">
        <f t="shared" si="3"/>
        <v>314.72000000000003</v>
      </c>
      <c r="AH4" t="s">
        <v>1</v>
      </c>
      <c r="AI4">
        <v>342.88536457475482</v>
      </c>
    </row>
    <row r="5" spans="1:47">
      <c r="A5" s="4" t="s">
        <v>47</v>
      </c>
      <c r="B5" t="s">
        <v>2</v>
      </c>
      <c r="C5">
        <v>275807</v>
      </c>
      <c r="D5">
        <v>291998</v>
      </c>
      <c r="E5">
        <v>240409</v>
      </c>
      <c r="F5">
        <v>309725</v>
      </c>
      <c r="H5">
        <v>0.88485531032482201</v>
      </c>
      <c r="I5">
        <v>0.90082458975030089</v>
      </c>
      <c r="J5">
        <v>0.91673703899988812</v>
      </c>
      <c r="K5">
        <v>0.98555522477235957</v>
      </c>
      <c r="M5">
        <f t="shared" si="4"/>
        <v>311.69728743420649</v>
      </c>
      <c r="N5">
        <f t="shared" si="5"/>
        <v>324.14523684454349</v>
      </c>
      <c r="O5">
        <f t="shared" si="6"/>
        <v>262.24423119444759</v>
      </c>
      <c r="P5">
        <f t="shared" si="7"/>
        <v>314.26447977234284</v>
      </c>
      <c r="R5">
        <f t="shared" si="0"/>
        <v>275.80700000000002</v>
      </c>
      <c r="S5">
        <f t="shared" si="1"/>
        <v>291.99799999999999</v>
      </c>
      <c r="T5">
        <f t="shared" si="2"/>
        <v>240.40899999999999</v>
      </c>
      <c r="U5">
        <f t="shared" si="3"/>
        <v>309.72500000000002</v>
      </c>
      <c r="AH5" t="s">
        <v>2</v>
      </c>
      <c r="AI5">
        <v>311.69728743420649</v>
      </c>
    </row>
    <row r="6" spans="1:47">
      <c r="A6" s="4" t="s">
        <v>53</v>
      </c>
      <c r="B6" t="s">
        <v>3</v>
      </c>
      <c r="C6">
        <v>323184</v>
      </c>
      <c r="D6">
        <v>266481</v>
      </c>
      <c r="E6">
        <v>307207</v>
      </c>
      <c r="F6">
        <v>398236</v>
      </c>
      <c r="H6">
        <v>0.88802517124676372</v>
      </c>
      <c r="I6">
        <v>0.90163441975675296</v>
      </c>
      <c r="J6">
        <v>0.92652130094918816</v>
      </c>
      <c r="K6">
        <v>0.99352565694112616</v>
      </c>
      <c r="M6">
        <f t="shared" si="4"/>
        <v>363.93562982708954</v>
      </c>
      <c r="N6">
        <f t="shared" si="5"/>
        <v>295.55326877593302</v>
      </c>
      <c r="O6">
        <f t="shared" si="6"/>
        <v>331.57035859324264</v>
      </c>
      <c r="P6">
        <f t="shared" si="7"/>
        <v>400.83111816768957</v>
      </c>
      <c r="R6">
        <f t="shared" si="0"/>
        <v>323.18400000000003</v>
      </c>
      <c r="S6">
        <f t="shared" si="1"/>
        <v>266.48099999999999</v>
      </c>
      <c r="T6">
        <f t="shared" si="2"/>
        <v>307.20699999999999</v>
      </c>
      <c r="U6">
        <f t="shared" si="3"/>
        <v>398.23599999999999</v>
      </c>
      <c r="AH6" t="s">
        <v>3</v>
      </c>
      <c r="AI6">
        <v>363.93562982708954</v>
      </c>
    </row>
    <row r="7" spans="1:47">
      <c r="A7" s="4" t="s">
        <v>48</v>
      </c>
      <c r="B7" t="s">
        <v>4</v>
      </c>
      <c r="C7">
        <v>312374</v>
      </c>
      <c r="D7">
        <v>190744</v>
      </c>
      <c r="E7">
        <v>295120</v>
      </c>
      <c r="F7">
        <v>337209</v>
      </c>
      <c r="H7">
        <v>0.89119503216870533</v>
      </c>
      <c r="I7">
        <v>0.90244424976320525</v>
      </c>
      <c r="J7">
        <v>0.93630556289848799</v>
      </c>
      <c r="K7">
        <v>1.0014960891098925</v>
      </c>
      <c r="M7">
        <f t="shared" si="4"/>
        <v>350.51137935525082</v>
      </c>
      <c r="N7">
        <f t="shared" si="5"/>
        <v>211.36374911807553</v>
      </c>
      <c r="O7">
        <f t="shared" si="6"/>
        <v>315.19624756517248</v>
      </c>
      <c r="P7">
        <f t="shared" si="7"/>
        <v>336.70525892887298</v>
      </c>
      <c r="R7">
        <f t="shared" si="0"/>
        <v>312.37400000000002</v>
      </c>
      <c r="S7">
        <f t="shared" si="1"/>
        <v>190.744</v>
      </c>
      <c r="T7">
        <f t="shared" si="2"/>
        <v>295.12</v>
      </c>
      <c r="U7">
        <f t="shared" si="3"/>
        <v>337.209</v>
      </c>
      <c r="AH7" t="s">
        <v>4</v>
      </c>
      <c r="AI7">
        <v>350.51137935525082</v>
      </c>
    </row>
    <row r="8" spans="1:47">
      <c r="A8" s="4" t="s">
        <v>54</v>
      </c>
      <c r="B8" t="s">
        <v>5</v>
      </c>
      <c r="C8">
        <v>262819</v>
      </c>
      <c r="D8">
        <v>220148</v>
      </c>
      <c r="E8">
        <v>294303</v>
      </c>
      <c r="F8">
        <v>343872</v>
      </c>
      <c r="H8">
        <v>0.89065356688174024</v>
      </c>
      <c r="I8">
        <v>0.90227218061953407</v>
      </c>
      <c r="J8">
        <v>0.93987481366766623</v>
      </c>
      <c r="K8">
        <v>1.0046375349438885</v>
      </c>
      <c r="M8">
        <f t="shared" si="4"/>
        <v>295.08555264664062</v>
      </c>
      <c r="N8">
        <f t="shared" si="5"/>
        <v>243.99289341807932</v>
      </c>
      <c r="O8">
        <f t="shared" si="6"/>
        <v>313.12999957041478</v>
      </c>
      <c r="P8">
        <f t="shared" si="7"/>
        <v>342.28464300729723</v>
      </c>
      <c r="R8">
        <f t="shared" si="0"/>
        <v>262.81900000000002</v>
      </c>
      <c r="S8">
        <f t="shared" si="1"/>
        <v>220.148</v>
      </c>
      <c r="T8">
        <f t="shared" si="2"/>
        <v>294.303</v>
      </c>
      <c r="U8">
        <f t="shared" si="3"/>
        <v>343.87200000000001</v>
      </c>
      <c r="AH8" t="s">
        <v>5</v>
      </c>
      <c r="AI8">
        <v>295.08555264664062</v>
      </c>
    </row>
    <row r="9" spans="1:47">
      <c r="A9" s="4" t="s">
        <v>49</v>
      </c>
      <c r="B9" t="s">
        <v>6</v>
      </c>
      <c r="C9">
        <v>329258</v>
      </c>
      <c r="D9">
        <v>255440</v>
      </c>
      <c r="E9">
        <v>353642</v>
      </c>
      <c r="F9">
        <v>399073</v>
      </c>
      <c r="H9">
        <v>0.89011210159477505</v>
      </c>
      <c r="I9">
        <v>0.90210011147586311</v>
      </c>
      <c r="J9">
        <v>0.94344406443684437</v>
      </c>
      <c r="K9">
        <v>1.0077789807778845</v>
      </c>
      <c r="M9">
        <f t="shared" si="4"/>
        <v>369.90621676762152</v>
      </c>
      <c r="N9">
        <f t="shared" si="5"/>
        <v>283.16147703617111</v>
      </c>
      <c r="O9">
        <f t="shared" si="6"/>
        <v>374.84151242299043</v>
      </c>
      <c r="P9">
        <f t="shared" si="7"/>
        <v>395.99258132171349</v>
      </c>
      <c r="R9">
        <f t="shared" si="0"/>
        <v>329.25799999999998</v>
      </c>
      <c r="S9">
        <f t="shared" si="1"/>
        <v>255.44</v>
      </c>
      <c r="T9">
        <f t="shared" si="2"/>
        <v>353.642</v>
      </c>
      <c r="U9">
        <f t="shared" si="3"/>
        <v>399.07299999999998</v>
      </c>
      <c r="AH9" t="s">
        <v>6</v>
      </c>
      <c r="AI9">
        <v>369.90621676762152</v>
      </c>
    </row>
    <row r="10" spans="1:47">
      <c r="A10" s="4" t="s">
        <v>55</v>
      </c>
      <c r="B10" t="s">
        <v>7</v>
      </c>
      <c r="C10">
        <v>299933</v>
      </c>
      <c r="D10">
        <v>218511</v>
      </c>
      <c r="E10">
        <v>324229</v>
      </c>
      <c r="F10">
        <v>364051</v>
      </c>
      <c r="H10">
        <v>0.89039309524223798</v>
      </c>
      <c r="I10">
        <v>0.90494793473442015</v>
      </c>
      <c r="J10">
        <v>0.9482919941635789</v>
      </c>
      <c r="K10">
        <v>1.0118865396020338</v>
      </c>
      <c r="M10">
        <f t="shared" si="4"/>
        <v>336.8545888357333</v>
      </c>
      <c r="N10">
        <f t="shared" si="5"/>
        <v>241.46251028698967</v>
      </c>
      <c r="O10">
        <f t="shared" si="6"/>
        <v>341.90840162684214</v>
      </c>
      <c r="P10">
        <f t="shared" si="7"/>
        <v>359.77452585067306</v>
      </c>
      <c r="R10">
        <f t="shared" si="0"/>
        <v>299.93299999999999</v>
      </c>
      <c r="S10">
        <f t="shared" si="1"/>
        <v>218.511</v>
      </c>
      <c r="T10">
        <f t="shared" si="2"/>
        <v>324.22899999999998</v>
      </c>
      <c r="U10">
        <f t="shared" si="3"/>
        <v>364.05099999999999</v>
      </c>
      <c r="AH10" t="s">
        <v>7</v>
      </c>
      <c r="AI10">
        <v>336.8545888357333</v>
      </c>
    </row>
    <row r="11" spans="1:47">
      <c r="A11" s="4" t="s">
        <v>50</v>
      </c>
      <c r="B11" t="s">
        <v>8</v>
      </c>
      <c r="C11">
        <v>293945</v>
      </c>
      <c r="D11">
        <v>222097</v>
      </c>
      <c r="E11">
        <v>318430</v>
      </c>
      <c r="F11">
        <v>360218</v>
      </c>
      <c r="H11">
        <v>0.8906740888897009</v>
      </c>
      <c r="I11">
        <v>0.90779575799297718</v>
      </c>
      <c r="J11">
        <v>0.95313992389031332</v>
      </c>
      <c r="K11">
        <v>1.0159940984261833</v>
      </c>
      <c r="M11">
        <f t="shared" si="4"/>
        <v>330.02531865098581</v>
      </c>
      <c r="N11">
        <f t="shared" si="5"/>
        <v>244.65525207016685</v>
      </c>
      <c r="O11">
        <f t="shared" si="6"/>
        <v>334.08526074566646</v>
      </c>
      <c r="P11">
        <f t="shared" si="7"/>
        <v>354.54733502683973</v>
      </c>
      <c r="R11">
        <f t="shared" si="0"/>
        <v>293.94499999999999</v>
      </c>
      <c r="S11">
        <f t="shared" si="1"/>
        <v>222.09700000000001</v>
      </c>
      <c r="T11">
        <f t="shared" si="2"/>
        <v>318.43</v>
      </c>
      <c r="U11">
        <f t="shared" si="3"/>
        <v>360.21800000000002</v>
      </c>
      <c r="AH11" t="s">
        <v>8</v>
      </c>
      <c r="AI11">
        <v>330.02531865098581</v>
      </c>
    </row>
    <row r="12" spans="1:47">
      <c r="A12" s="4" t="s">
        <v>56</v>
      </c>
      <c r="B12" t="s">
        <v>9</v>
      </c>
      <c r="C12">
        <v>298404</v>
      </c>
      <c r="D12">
        <v>223641</v>
      </c>
      <c r="E12">
        <v>314417</v>
      </c>
      <c r="F12">
        <v>361341</v>
      </c>
      <c r="H12">
        <v>0.89089825236127262</v>
      </c>
      <c r="I12">
        <v>0.90675860728295954</v>
      </c>
      <c r="J12">
        <v>0.95383609354498267</v>
      </c>
      <c r="K12">
        <v>1.0148816035318615</v>
      </c>
      <c r="M12">
        <f t="shared" si="4"/>
        <v>334.94734018065253</v>
      </c>
      <c r="N12">
        <f t="shared" si="5"/>
        <v>246.63785731257079</v>
      </c>
      <c r="O12">
        <f t="shared" si="6"/>
        <v>329.63420248803175</v>
      </c>
      <c r="P12">
        <f t="shared" si="7"/>
        <v>356.04251643000242</v>
      </c>
      <c r="R12">
        <f t="shared" si="0"/>
        <v>298.404</v>
      </c>
      <c r="S12">
        <f t="shared" si="1"/>
        <v>223.64099999999999</v>
      </c>
      <c r="T12">
        <f t="shared" si="2"/>
        <v>314.41699999999997</v>
      </c>
      <c r="U12">
        <f t="shared" si="3"/>
        <v>361.34100000000001</v>
      </c>
      <c r="AH12" t="s">
        <v>9</v>
      </c>
      <c r="AI12">
        <v>334.94734018065253</v>
      </c>
    </row>
    <row r="13" spans="1:47">
      <c r="A13" s="4" t="s">
        <v>51</v>
      </c>
      <c r="B13" t="s">
        <v>10</v>
      </c>
      <c r="C13">
        <v>281428</v>
      </c>
      <c r="D13">
        <v>228991</v>
      </c>
      <c r="E13">
        <v>293114</v>
      </c>
      <c r="F13">
        <v>335978</v>
      </c>
      <c r="H13">
        <v>0.89112241583284402</v>
      </c>
      <c r="I13">
        <v>0.90572145657294179</v>
      </c>
      <c r="J13">
        <v>0.95453226319965212</v>
      </c>
      <c r="K13">
        <v>1.012758731254831</v>
      </c>
      <c r="M13">
        <f t="shared" si="4"/>
        <v>315.81295117234492</v>
      </c>
      <c r="N13">
        <f t="shared" si="5"/>
        <v>252.82717808900483</v>
      </c>
      <c r="O13">
        <f t="shared" si="6"/>
        <v>307.07605316290039</v>
      </c>
      <c r="P13">
        <f t="shared" si="7"/>
        <v>331.74535023135832</v>
      </c>
      <c r="R13">
        <f t="shared" si="0"/>
        <v>281.428</v>
      </c>
      <c r="S13">
        <f t="shared" si="1"/>
        <v>228.99100000000001</v>
      </c>
      <c r="T13">
        <f t="shared" si="2"/>
        <v>293.11399999999998</v>
      </c>
      <c r="U13">
        <f t="shared" si="3"/>
        <v>335.97800000000001</v>
      </c>
      <c r="AH13" t="s">
        <v>10</v>
      </c>
      <c r="AI13">
        <v>315.81295117234492</v>
      </c>
    </row>
    <row r="14" spans="1:47">
      <c r="A14" s="4" t="s">
        <v>57</v>
      </c>
      <c r="B14" t="s">
        <v>11</v>
      </c>
      <c r="C14">
        <v>284523</v>
      </c>
      <c r="D14">
        <v>241454</v>
      </c>
      <c r="E14">
        <v>310437</v>
      </c>
      <c r="F14">
        <v>347054</v>
      </c>
      <c r="H14">
        <v>0.89338772978851455</v>
      </c>
      <c r="I14">
        <v>0.90692436196264281</v>
      </c>
      <c r="J14">
        <v>0.95872506728763851</v>
      </c>
      <c r="K14">
        <v>1.0143311211903216</v>
      </c>
      <c r="M14">
        <f t="shared" si="4"/>
        <v>318.47650299311044</v>
      </c>
      <c r="N14">
        <f t="shared" si="5"/>
        <v>266.23388909465166</v>
      </c>
      <c r="O14">
        <f t="shared" si="6"/>
        <v>323.80190170500896</v>
      </c>
      <c r="P14">
        <f t="shared" si="7"/>
        <v>342.1505983102744</v>
      </c>
      <c r="R14">
        <f t="shared" si="0"/>
        <v>284.52300000000002</v>
      </c>
      <c r="S14">
        <f t="shared" si="1"/>
        <v>241.45400000000001</v>
      </c>
      <c r="T14">
        <f t="shared" si="2"/>
        <v>310.43700000000001</v>
      </c>
      <c r="U14">
        <f t="shared" si="3"/>
        <v>347.05399999999997</v>
      </c>
      <c r="AH14" t="s">
        <v>11</v>
      </c>
      <c r="AI14">
        <v>318.47650299311044</v>
      </c>
      <c r="AK14">
        <f>SUM(AI3:AI14)</f>
        <v>4053.644004912132</v>
      </c>
    </row>
    <row r="15" spans="1:47">
      <c r="B15" t="s">
        <v>12</v>
      </c>
      <c r="AH15" t="s">
        <v>12</v>
      </c>
      <c r="AI15">
        <v>411.9697940817673</v>
      </c>
    </row>
    <row r="16" spans="1:47">
      <c r="B16" t="s">
        <v>13</v>
      </c>
      <c r="AH16" t="s">
        <v>13</v>
      </c>
      <c r="AI16">
        <v>345.44599299733216</v>
      </c>
    </row>
    <row r="17" spans="2:37">
      <c r="B17" t="s">
        <v>14</v>
      </c>
      <c r="F17" s="7"/>
      <c r="M17">
        <f>SUM(M3:M12)</f>
        <v>3419.3545507466765</v>
      </c>
      <c r="N17">
        <f>SUM(N3:N12)</f>
        <v>2848.3880319416289</v>
      </c>
      <c r="O17">
        <f>SUM(O3:O12)</f>
        <v>3210.2933456701089</v>
      </c>
      <c r="P17">
        <f>SUM(P3:P12)</f>
        <v>3590.4534024003347</v>
      </c>
      <c r="AH17" t="s">
        <v>14</v>
      </c>
      <c r="AI17">
        <v>324.14523684454349</v>
      </c>
    </row>
    <row r="18" spans="2:37">
      <c r="B18" t="s">
        <v>15</v>
      </c>
      <c r="F18" s="7"/>
      <c r="P18">
        <f>(P17/O17-1)*100</f>
        <v>11.841910249197873</v>
      </c>
      <c r="Q18">
        <f>(Q3/P3-1)*100</f>
        <v>6.738038057027973</v>
      </c>
      <c r="AH18" t="s">
        <v>15</v>
      </c>
      <c r="AI18">
        <v>295.55326877593302</v>
      </c>
    </row>
    <row r="19" spans="2:37">
      <c r="B19" t="s">
        <v>16</v>
      </c>
      <c r="F19" s="7"/>
      <c r="AH19" t="s">
        <v>16</v>
      </c>
      <c r="AI19">
        <v>211.36374911807553</v>
      </c>
    </row>
    <row r="20" spans="2:37">
      <c r="B20" t="s">
        <v>17</v>
      </c>
      <c r="F20" s="7"/>
      <c r="AH20" t="s">
        <v>17</v>
      </c>
      <c r="AI20">
        <v>243.99289341807932</v>
      </c>
    </row>
    <row r="21" spans="2:37">
      <c r="B21" t="s">
        <v>18</v>
      </c>
      <c r="F21" s="7"/>
      <c r="AH21" t="s">
        <v>18</v>
      </c>
      <c r="AI21">
        <v>283.16147703617111</v>
      </c>
    </row>
    <row r="22" spans="2:37">
      <c r="B22" t="s">
        <v>19</v>
      </c>
      <c r="AH22" t="s">
        <v>19</v>
      </c>
      <c r="AI22">
        <v>241.46251028698967</v>
      </c>
    </row>
    <row r="23" spans="2:37">
      <c r="B23" t="s">
        <v>20</v>
      </c>
      <c r="AH23" t="s">
        <v>20</v>
      </c>
      <c r="AI23">
        <v>244.65525207016685</v>
      </c>
    </row>
    <row r="24" spans="2:37">
      <c r="B24" t="s">
        <v>21</v>
      </c>
      <c r="AH24" t="s">
        <v>21</v>
      </c>
      <c r="AI24">
        <v>246.63785731257079</v>
      </c>
    </row>
    <row r="25" spans="2:37">
      <c r="B25" t="s">
        <v>22</v>
      </c>
      <c r="AH25" t="s">
        <v>22</v>
      </c>
      <c r="AI25">
        <v>252.82717808900483</v>
      </c>
    </row>
    <row r="26" spans="2:37">
      <c r="B26" t="s">
        <v>23</v>
      </c>
      <c r="T26" t="s">
        <v>64</v>
      </c>
      <c r="AH26" t="s">
        <v>23</v>
      </c>
      <c r="AI26">
        <v>266.23388909465166</v>
      </c>
      <c r="AK26">
        <f>SUM(AI15:AI26)</f>
        <v>3367.4490991252856</v>
      </c>
    </row>
    <row r="27" spans="2:37">
      <c r="B27" t="s">
        <v>24</v>
      </c>
      <c r="T27" t="s">
        <v>65</v>
      </c>
      <c r="AH27" t="s">
        <v>24</v>
      </c>
      <c r="AI27">
        <v>336.50790036396251</v>
      </c>
    </row>
    <row r="28" spans="2:37">
      <c r="B28" t="s">
        <v>25</v>
      </c>
      <c r="AH28" t="s">
        <v>25</v>
      </c>
      <c r="AI28">
        <v>271.17523109933819</v>
      </c>
    </row>
    <row r="29" spans="2:37">
      <c r="B29" t="s">
        <v>26</v>
      </c>
      <c r="AH29" t="s">
        <v>26</v>
      </c>
      <c r="AI29">
        <v>262.24423119444759</v>
      </c>
    </row>
    <row r="30" spans="2:37">
      <c r="B30" t="s">
        <v>27</v>
      </c>
      <c r="AH30" t="s">
        <v>27</v>
      </c>
      <c r="AI30">
        <v>331.57035859324264</v>
      </c>
    </row>
    <row r="31" spans="2:37">
      <c r="B31" t="s">
        <v>28</v>
      </c>
      <c r="E31" s="4" t="s">
        <v>46</v>
      </c>
      <c r="F31" s="4" t="s">
        <v>52</v>
      </c>
      <c r="G31" s="4" t="s">
        <v>47</v>
      </c>
      <c r="H31" s="4" t="s">
        <v>53</v>
      </c>
      <c r="I31" s="4" t="s">
        <v>48</v>
      </c>
      <c r="J31" s="4" t="s">
        <v>54</v>
      </c>
      <c r="K31" s="4" t="s">
        <v>49</v>
      </c>
      <c r="L31" s="4" t="s">
        <v>55</v>
      </c>
      <c r="M31" s="4" t="s">
        <v>50</v>
      </c>
      <c r="N31" s="4" t="s">
        <v>56</v>
      </c>
      <c r="O31" s="4" t="s">
        <v>51</v>
      </c>
      <c r="P31" s="4" t="s">
        <v>57</v>
      </c>
      <c r="AH31" t="s">
        <v>28</v>
      </c>
      <c r="AI31">
        <v>315.19624756517248</v>
      </c>
    </row>
    <row r="32" spans="2:37">
      <c r="B32" t="s">
        <v>29</v>
      </c>
      <c r="D32" s="2">
        <v>2019</v>
      </c>
      <c r="E32" s="3">
        <v>279.005</v>
      </c>
      <c r="F32">
        <f>(E32+G32)/2</f>
        <v>279.63400000000001</v>
      </c>
      <c r="G32" s="3">
        <v>280.26299999999998</v>
      </c>
      <c r="H32">
        <f>(G32+I32)/2</f>
        <v>281.267</v>
      </c>
      <c r="I32" s="3">
        <v>282.27100000000002</v>
      </c>
      <c r="J32">
        <f>(I32+K32)/2</f>
        <v>282.09950000000003</v>
      </c>
      <c r="K32" s="3">
        <v>281.928</v>
      </c>
      <c r="L32">
        <f>(K32+M32)/2</f>
        <v>282.017</v>
      </c>
      <c r="M32" s="3">
        <v>282.10599999999999</v>
      </c>
      <c r="N32">
        <f>(M32+O32)/2</f>
        <v>282.17700000000002</v>
      </c>
      <c r="O32" s="3">
        <v>282.24799999999999</v>
      </c>
      <c r="P32">
        <f>(O32+E33)/2</f>
        <v>282.96550000000002</v>
      </c>
      <c r="Q32" s="5">
        <f>AVERAGE(E32:P32)</f>
        <v>281.49841666666674</v>
      </c>
      <c r="AH32" t="s">
        <v>29</v>
      </c>
      <c r="AI32">
        <v>313.12999957041478</v>
      </c>
    </row>
    <row r="33" spans="2:37">
      <c r="B33" t="s">
        <v>30</v>
      </c>
      <c r="D33" s="2">
        <v>2020</v>
      </c>
      <c r="E33" s="3">
        <v>283.68299999999999</v>
      </c>
      <c r="F33">
        <f t="shared" ref="F33:H35" si="8">(E33+G33)/2</f>
        <v>284.50200000000001</v>
      </c>
      <c r="G33" s="3">
        <v>285.32100000000003</v>
      </c>
      <c r="H33">
        <f t="shared" si="8"/>
        <v>285.57749999999999</v>
      </c>
      <c r="I33" s="3">
        <v>285.834</v>
      </c>
      <c r="J33">
        <f t="shared" ref="J33" si="9">(I33+K33)/2</f>
        <v>285.77949999999998</v>
      </c>
      <c r="K33" s="3">
        <v>285.72500000000002</v>
      </c>
      <c r="L33">
        <f t="shared" ref="L33" si="10">(K33+M33)/2</f>
        <v>286.62700000000001</v>
      </c>
      <c r="M33" s="3">
        <v>287.529</v>
      </c>
      <c r="N33">
        <f t="shared" ref="N33" si="11">(M33+O33)/2</f>
        <v>287.20050000000003</v>
      </c>
      <c r="O33" s="3">
        <v>286.87200000000001</v>
      </c>
      <c r="P33">
        <f t="shared" ref="P33:P34" si="12">(O33+E34)/2</f>
        <v>287.25300000000004</v>
      </c>
      <c r="Q33" s="5">
        <f>AVERAGE(E33:P33)</f>
        <v>285.99195833333334</v>
      </c>
      <c r="R33">
        <f>(Q33/Q32-1)*100</f>
        <v>1.5962937624574902</v>
      </c>
      <c r="AH33" t="s">
        <v>30</v>
      </c>
      <c r="AI33">
        <v>374.84151242299043</v>
      </c>
    </row>
    <row r="34" spans="2:37">
      <c r="B34" t="s">
        <v>31</v>
      </c>
      <c r="D34" s="2">
        <v>2021</v>
      </c>
      <c r="E34" s="3">
        <v>287.63400000000001</v>
      </c>
      <c r="F34">
        <f t="shared" si="8"/>
        <v>288.9975</v>
      </c>
      <c r="G34" s="3">
        <v>290.36099999999999</v>
      </c>
      <c r="H34">
        <f t="shared" si="8"/>
        <v>293.46000000000004</v>
      </c>
      <c r="I34" s="3">
        <v>296.55900000000003</v>
      </c>
      <c r="J34">
        <f t="shared" ref="J34" si="13">(I34+K34)/2</f>
        <v>297.68950000000001</v>
      </c>
      <c r="K34" s="3">
        <v>298.82</v>
      </c>
      <c r="L34">
        <f t="shared" ref="L34" si="14">(K34+M34)/2</f>
        <v>300.35550000000001</v>
      </c>
      <c r="M34" s="3">
        <v>301.89100000000002</v>
      </c>
      <c r="N34">
        <f t="shared" ref="N34" si="15">(M34+O34)/2</f>
        <v>302.11149999999998</v>
      </c>
      <c r="O34" s="3">
        <v>302.33199999999999</v>
      </c>
      <c r="P34">
        <f t="shared" si="12"/>
        <v>303.65999999999997</v>
      </c>
      <c r="Q34" s="5">
        <f>AVERAGE(E34:P34)</f>
        <v>296.98924999999997</v>
      </c>
      <c r="R34">
        <f>(Q34/Q33-1)*100</f>
        <v>3.845314997930438</v>
      </c>
      <c r="AH34" t="s">
        <v>31</v>
      </c>
      <c r="AI34">
        <v>341.90840162684214</v>
      </c>
    </row>
    <row r="35" spans="2:37">
      <c r="B35" t="s">
        <v>32</v>
      </c>
      <c r="D35" s="2">
        <v>2022</v>
      </c>
      <c r="E35" s="3">
        <v>304.988</v>
      </c>
      <c r="F35">
        <f t="shared" si="8"/>
        <v>308.57299999999998</v>
      </c>
      <c r="G35" s="3">
        <v>312.15800000000002</v>
      </c>
      <c r="H35">
        <f t="shared" si="8"/>
        <v>314.6825</v>
      </c>
      <c r="I35" s="3">
        <v>317.20699999999999</v>
      </c>
      <c r="J35">
        <f t="shared" ref="J35" si="16">(I35+K35)/2</f>
        <v>318.202</v>
      </c>
      <c r="K35" s="3">
        <v>319.197</v>
      </c>
      <c r="L35">
        <f t="shared" ref="L35" si="17">(K35+M35)/2</f>
        <v>320.49799999999999</v>
      </c>
      <c r="M35" s="3">
        <v>321.79899999999998</v>
      </c>
      <c r="N35">
        <f>N34*(1+N37/100)</f>
        <v>321.44663600000001</v>
      </c>
      <c r="O35">
        <f>O34*(1+O37/100)</f>
        <v>320.77425199999999</v>
      </c>
      <c r="P35">
        <f>P34*(1+P37/100)</f>
        <v>321.27227999999997</v>
      </c>
      <c r="Q35" s="5">
        <f>AVERAGE(E35:P35)</f>
        <v>316.73313899999999</v>
      </c>
      <c r="R35">
        <f>(Q35/Q34-1)*100</f>
        <v>6.6480147008688206</v>
      </c>
      <c r="AH35" t="s">
        <v>32</v>
      </c>
      <c r="AI35">
        <v>334.08526074566646</v>
      </c>
    </row>
    <row r="36" spans="2:37">
      <c r="B36" t="s">
        <v>33</v>
      </c>
      <c r="D36" s="2">
        <v>2023</v>
      </c>
      <c r="E36" s="3">
        <v>320.79000000000002</v>
      </c>
      <c r="M36">
        <f>((M35/E35)^(1/9)-1)*100</f>
        <v>0.59794387286142836</v>
      </c>
      <c r="AH36" t="s">
        <v>33</v>
      </c>
      <c r="AI36">
        <v>329.63420248803175</v>
      </c>
    </row>
    <row r="37" spans="2:37">
      <c r="B37" t="s">
        <v>34</v>
      </c>
      <c r="E37">
        <f t="shared" ref="E37:M37" si="18">(E35/E34-1)*100</f>
        <v>6.0333618417850454</v>
      </c>
      <c r="F37">
        <f t="shared" si="18"/>
        <v>6.7735880068166665</v>
      </c>
      <c r="G37">
        <f t="shared" si="18"/>
        <v>7.5068621474647212</v>
      </c>
      <c r="H37">
        <f t="shared" si="18"/>
        <v>7.2318203503032752</v>
      </c>
      <c r="I37">
        <f t="shared" si="18"/>
        <v>6.9625268496319226</v>
      </c>
      <c r="J37">
        <f t="shared" si="18"/>
        <v>6.8905688645383822</v>
      </c>
      <c r="K37">
        <f t="shared" si="18"/>
        <v>6.8191553443544661</v>
      </c>
      <c r="L37">
        <f t="shared" si="18"/>
        <v>6.7062197962081571</v>
      </c>
      <c r="M37">
        <f t="shared" si="18"/>
        <v>6.5944330900888026</v>
      </c>
      <c r="N37">
        <v>6.4</v>
      </c>
      <c r="O37">
        <v>6.1</v>
      </c>
      <c r="P37">
        <v>5.8</v>
      </c>
      <c r="AH37" t="s">
        <v>34</v>
      </c>
      <c r="AI37">
        <v>307.07605316290039</v>
      </c>
    </row>
    <row r="38" spans="2:37">
      <c r="B38" t="s">
        <v>35</v>
      </c>
      <c r="F38">
        <f t="shared" ref="F38:M38" si="19">(F35/E35-1)*100</f>
        <v>1.1754560835180339</v>
      </c>
      <c r="G38">
        <f t="shared" si="19"/>
        <v>1.1617996389833296</v>
      </c>
      <c r="H38">
        <f t="shared" si="19"/>
        <v>0.80872506871518812</v>
      </c>
      <c r="I38">
        <f t="shared" si="19"/>
        <v>0.80223717556584528</v>
      </c>
      <c r="J38">
        <f t="shared" si="19"/>
        <v>0.31367529720340848</v>
      </c>
      <c r="K38">
        <f t="shared" si="19"/>
        <v>0.31269445195190038</v>
      </c>
      <c r="L38">
        <f t="shared" si="19"/>
        <v>0.40758528432285335</v>
      </c>
      <c r="M38">
        <f t="shared" si="19"/>
        <v>0.40593077023880486</v>
      </c>
      <c r="AH38" t="s">
        <v>35</v>
      </c>
      <c r="AI38">
        <v>323.80190170500896</v>
      </c>
      <c r="AK38">
        <f>SUM(AI27:AI38)</f>
        <v>3841.1713005380179</v>
      </c>
    </row>
    <row r="39" spans="2:37">
      <c r="B39" t="s">
        <v>36</v>
      </c>
      <c r="AH39" t="s">
        <v>36</v>
      </c>
      <c r="AI39">
        <v>406.96824895373919</v>
      </c>
    </row>
    <row r="40" spans="2:37">
      <c r="B40" t="s">
        <v>37</v>
      </c>
      <c r="D40" s="2">
        <v>2019</v>
      </c>
      <c r="E40">
        <f>E32/$Q$35</f>
        <v>0.88088351247641317</v>
      </c>
      <c r="F40">
        <f t="shared" ref="F40:P40" si="20">F32/$Q$35</f>
        <v>0.8828694114006177</v>
      </c>
      <c r="G40">
        <f t="shared" si="20"/>
        <v>0.88485531032482201</v>
      </c>
      <c r="H40">
        <f t="shared" si="20"/>
        <v>0.88802517124676372</v>
      </c>
      <c r="I40">
        <f t="shared" si="20"/>
        <v>0.89119503216870533</v>
      </c>
      <c r="J40">
        <f t="shared" si="20"/>
        <v>0.89065356688174024</v>
      </c>
      <c r="K40">
        <f t="shared" si="20"/>
        <v>0.89011210159477505</v>
      </c>
      <c r="L40">
        <f t="shared" si="20"/>
        <v>0.89039309524223798</v>
      </c>
      <c r="M40">
        <f t="shared" si="20"/>
        <v>0.8906740888897009</v>
      </c>
      <c r="N40">
        <f t="shared" si="20"/>
        <v>0.89089825236127262</v>
      </c>
      <c r="O40">
        <f t="shared" si="20"/>
        <v>0.89112241583284402</v>
      </c>
      <c r="P40">
        <f t="shared" si="20"/>
        <v>0.89338772978851455</v>
      </c>
      <c r="AH40" t="s">
        <v>37</v>
      </c>
      <c r="AI40">
        <v>323.04269494116471</v>
      </c>
    </row>
    <row r="41" spans="2:37">
      <c r="B41" t="s">
        <v>38</v>
      </c>
      <c r="D41" s="2">
        <v>2020</v>
      </c>
      <c r="E41">
        <f t="shared" ref="E41:P41" si="21">E33/$Q$35</f>
        <v>0.89565304374418486</v>
      </c>
      <c r="F41">
        <f t="shared" si="21"/>
        <v>0.89823881674724293</v>
      </c>
      <c r="G41">
        <f t="shared" si="21"/>
        <v>0.90082458975030089</v>
      </c>
      <c r="H41">
        <f t="shared" si="21"/>
        <v>0.90163441975675296</v>
      </c>
      <c r="I41">
        <f t="shared" si="21"/>
        <v>0.90244424976320525</v>
      </c>
      <c r="J41">
        <f t="shared" si="21"/>
        <v>0.90227218061953407</v>
      </c>
      <c r="K41">
        <f t="shared" si="21"/>
        <v>0.90210011147586311</v>
      </c>
      <c r="L41">
        <f t="shared" si="21"/>
        <v>0.90494793473442015</v>
      </c>
      <c r="M41">
        <f t="shared" si="21"/>
        <v>0.90779575799297718</v>
      </c>
      <c r="N41">
        <f t="shared" si="21"/>
        <v>0.90675860728295954</v>
      </c>
      <c r="O41">
        <f t="shared" si="21"/>
        <v>0.90572145657294179</v>
      </c>
      <c r="P41">
        <f t="shared" si="21"/>
        <v>0.90692436196264281</v>
      </c>
      <c r="AH41" t="s">
        <v>38</v>
      </c>
      <c r="AI41">
        <v>314.26447977234284</v>
      </c>
    </row>
    <row r="42" spans="2:37">
      <c r="B42" t="s">
        <v>39</v>
      </c>
      <c r="D42" s="2">
        <v>2021</v>
      </c>
      <c r="E42">
        <f t="shared" ref="E42:P42" si="22">E34/$Q$35</f>
        <v>0.90812726735234361</v>
      </c>
      <c r="F42">
        <f t="shared" si="22"/>
        <v>0.91243215317611592</v>
      </c>
      <c r="G42">
        <f t="shared" si="22"/>
        <v>0.91673703899988812</v>
      </c>
      <c r="H42">
        <f t="shared" si="22"/>
        <v>0.92652130094918816</v>
      </c>
      <c r="I42">
        <f t="shared" si="22"/>
        <v>0.93630556289848799</v>
      </c>
      <c r="J42">
        <f t="shared" si="22"/>
        <v>0.93987481366766623</v>
      </c>
      <c r="K42">
        <f t="shared" si="22"/>
        <v>0.94344406443684437</v>
      </c>
      <c r="L42">
        <f t="shared" si="22"/>
        <v>0.9482919941635789</v>
      </c>
      <c r="M42">
        <f t="shared" si="22"/>
        <v>0.95313992389031332</v>
      </c>
      <c r="N42">
        <f t="shared" si="22"/>
        <v>0.95383609354498267</v>
      </c>
      <c r="O42">
        <f t="shared" si="22"/>
        <v>0.95453226319965212</v>
      </c>
      <c r="P42">
        <f t="shared" si="22"/>
        <v>0.95872506728763851</v>
      </c>
      <c r="AH42" t="s">
        <v>39</v>
      </c>
      <c r="AI42">
        <v>400.83111816768957</v>
      </c>
    </row>
    <row r="43" spans="2:37">
      <c r="B43" t="s">
        <v>40</v>
      </c>
      <c r="D43" s="2">
        <v>2022</v>
      </c>
      <c r="E43">
        <f t="shared" ref="E43:P44" si="23">E35/$Q$35</f>
        <v>0.96291787137562512</v>
      </c>
      <c r="F43">
        <f t="shared" si="23"/>
        <v>0.97423654807399229</v>
      </c>
      <c r="G43">
        <f t="shared" si="23"/>
        <v>0.98555522477235957</v>
      </c>
      <c r="H43">
        <f t="shared" si="23"/>
        <v>0.99352565694112616</v>
      </c>
      <c r="I43">
        <f t="shared" si="23"/>
        <v>1.0014960891098925</v>
      </c>
      <c r="J43">
        <f t="shared" si="23"/>
        <v>1.0046375349438885</v>
      </c>
      <c r="K43">
        <f t="shared" si="23"/>
        <v>1.0077789807778845</v>
      </c>
      <c r="L43">
        <f t="shared" si="23"/>
        <v>1.0118865396020338</v>
      </c>
      <c r="M43">
        <f t="shared" si="23"/>
        <v>1.0159940984261833</v>
      </c>
      <c r="N43">
        <f t="shared" si="23"/>
        <v>1.0148816035318615</v>
      </c>
      <c r="O43">
        <f t="shared" si="23"/>
        <v>1.012758731254831</v>
      </c>
      <c r="P43">
        <f t="shared" si="23"/>
        <v>1.0143311211903216</v>
      </c>
      <c r="AH43" t="s">
        <v>40</v>
      </c>
      <c r="AI43">
        <v>336.70525892887298</v>
      </c>
    </row>
    <row r="44" spans="2:37">
      <c r="B44" t="s">
        <v>41</v>
      </c>
      <c r="D44" s="2">
        <v>2023</v>
      </c>
      <c r="E44">
        <f t="shared" si="23"/>
        <v>1.0128084513442719</v>
      </c>
      <c r="AH44" t="s">
        <v>41</v>
      </c>
      <c r="AI44">
        <v>342.28464300729723</v>
      </c>
    </row>
    <row r="45" spans="2:37">
      <c r="B45" t="s">
        <v>42</v>
      </c>
      <c r="AH45" t="s">
        <v>42</v>
      </c>
      <c r="AI45">
        <v>395.99258132171349</v>
      </c>
    </row>
    <row r="46" spans="2:37">
      <c r="B46" t="s">
        <v>43</v>
      </c>
      <c r="AH46" t="s">
        <v>43</v>
      </c>
      <c r="AI46">
        <v>359.77452585067306</v>
      </c>
    </row>
    <row r="47" spans="2:37">
      <c r="B47" t="s">
        <v>44</v>
      </c>
      <c r="AH47" t="s">
        <v>44</v>
      </c>
      <c r="AI47">
        <v>354.54733502683973</v>
      </c>
    </row>
    <row r="48" spans="2:37">
      <c r="B48" t="s">
        <v>45</v>
      </c>
      <c r="AH48" t="s">
        <v>45</v>
      </c>
      <c r="AI48">
        <v>356.04251643000242</v>
      </c>
    </row>
    <row r="49" spans="34:37">
      <c r="AH49" t="s">
        <v>61</v>
      </c>
      <c r="AI49">
        <v>331.74535023135832</v>
      </c>
    </row>
    <row r="50" spans="34:37">
      <c r="AH50" t="s">
        <v>62</v>
      </c>
      <c r="AI50">
        <v>342.1505983102744</v>
      </c>
      <c r="AK50">
        <f>SUM(AI39:AI50)</f>
        <v>4264.3493509419677</v>
      </c>
    </row>
    <row r="51" spans="34:37">
      <c r="AH51" t="s">
        <v>63</v>
      </c>
      <c r="AI51">
        <v>434.38992444826249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Hiromoto, David</cp:lastModifiedBy>
  <dcterms:created xsi:type="dcterms:W3CDTF">2022-11-20T07:54:55Z</dcterms:created>
  <dcterms:modified xsi:type="dcterms:W3CDTF">2023-02-28T19:23:55Z</dcterms:modified>
</cp:coreProperties>
</file>